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<sst xmlns="http://schemas.openxmlformats.org/spreadsheetml/2006/main" count="704" uniqueCount="366">
  <si>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</si>
  <si>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</si>
  <si>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</si>
  <si>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</si>
  <si>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</si>
  <si>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</si>
  <si>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</si>
  <si>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</si>
  <si>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</si>
  <si>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</si>
  <si>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</si>
  <si>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</si>
  <si>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</si>
  <si>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</si>
  <si>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</si>
  <si>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</si>
  <si>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</si>
  <si>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</si>
  <si>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</si>
  <si>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</si>
  <si>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</si>
  <si>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</si>
  <si>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</si>
  <si>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</si>
  <si>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</si>
  <si>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</si>
  <si>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</si>
  <si>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</si>
  <si>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</si>
  <si>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</si>
  <si>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</si>
  <si>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</si>
  <si>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</si>
  <si>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</si>
  <si>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</si>
  <si>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</si>
  <si>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</si>
  <si>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</si>
  <si>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</si>
  <si>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</si>
  <si>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</si>
  <si>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</si>
  <si>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</si>
  <si>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</si>
  <si>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</si>
  <si>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</si>
  <si>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</si>
  <si>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</si>
  <si>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</si>
  <si>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</si>
  <si>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</si>
  <si>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</si>
  <si>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</si>
  <si>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</si>
  <si>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</si>
  <si>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</si>
  <si>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</si>
  <si>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</si>
  <si>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</si>
  <si>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</si>
  <si>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</si>
  <si>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</si>
  <si>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</si>
  <si>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</si>
  <si>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</si>
  <si>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</si>
  <si>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</si>
  <si>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</si>
  <si>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</si>
  <si>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</si>
  <si>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</si>
  <si>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</si>
  <si>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</si>
  <si>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</si>
  <si>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</si>
  <si>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</si>
  <si>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</si>
  <si>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</si>
  <si>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</si>
  <si>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</si>
  <si>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</si>
  <si>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</si>
  <si>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</si>
  <si>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</si>
  <si>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</si>
  <si>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</si>
  <si>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</si>
  <si>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</si>
  <si>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</si>
  <si>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</si>
  <si>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</si>
  <si>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</si>
  <si>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</si>
  <si>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</si>
  <si>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</si>
  <si>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</si>
  <si>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</si>
  <si>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</si>
  <si>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</si>
  <si>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</si>
  <si>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</si>
  <si>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</si>
  <si>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</si>
  <si>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</si>
  <si>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</si>
  <si>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</si>
  <si>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</si>
  <si>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</si>
  <si>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</si>
  <si>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</si>
  <si>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</si>
  <si>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</si>
  <si>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</si>
  <si>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</si>
  <si>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</si>
  <si>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</si>
  <si>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</si>
  <si>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</si>
  <si>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</si>
  <si>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</si>
  <si>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</si>
  <si>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</si>
  <si>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</si>
  <si>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</si>
  <si>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</si>
  <si>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</si>
  <si>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</si>
  <si>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</si>
  <si>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</si>
  <si>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</si>
  <si>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</si>
  <si>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</si>
  <si>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</si>
  <si>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</si>
  <si>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</si>
  <si>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</si>
  <si>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</si>
  <si>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</si>
  <si>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</si>
  <si>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</si>
  <si>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</si>
  <si>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</si>
  <si>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</si>
  <si>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</si>
  <si>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</si>
  <si>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</si>
  <si>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</si>
  <si>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</si>
  <si>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</si>
  <si>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</si>
  <si>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</si>
  <si>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</si>
  <si>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</si>
  <si>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</si>
  <si>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</si>
  <si>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</si>
  <si>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</si>
  <si>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</si>
  <si>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</si>
  <si>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</si>
  <si>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</si>
  <si>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</si>
  <si>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</si>
  <si>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</si>
  <si>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</si>
  <si>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</si>
  <si>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</si>
  <si>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</si>
  <si>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</si>
  <si>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</si>
  <si>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</si>
  <si>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</si>
  <si>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</si>
  <si>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</si>
  <si>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</si>
  <si>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</si>
  <si>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</si>
  <si>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</si>
  <si>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</si>
  <si>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</si>
  <si>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</si>
  <si>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</si>
  <si>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</si>
  <si>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</si>
  <si>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</si>
  <si>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</si>
  <si>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</si>
  <si>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</si>
  <si>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</si>
  <si>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</si>
  <si>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</si>
  <si>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</si>
  <si>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</si>
  <si>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</si>
  <si>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</si>
  <si>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</si>
  <si>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</si>
  <si>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</si>
  <si>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</si>
  <si>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</si>
  <si>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</si>
  <si>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</si>
  <si>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</si>
  <si>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</si>
  <si>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</si>
  <si>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</si>
  <si>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</si>
  <si>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</si>
  <si>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</si>
  <si>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</si>
  <si>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</si>
  <si>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</si>
  <si>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</si>
  <si>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</si>
  <si>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</si>
  <si>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</si>
  <si>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</si>
  <si>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</si>
  <si>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</si>
  <si>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</si>
  <si>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</si>
  <si>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</si>
  <si>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</si>
  <si>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</si>
  <si>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</si>
  <si>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</si>
  <si>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</si>
  <si>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</si>
  <si>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</si>
  <si>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</si>
  <si>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</si>
  <si>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</si>
  <si>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</si>
  <si>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</si>
  <si>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</si>
  <si>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</si>
  <si>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</si>
  <si>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</si>
  <si>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</si>
  <si>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</si>
  <si>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</si>
  <si>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</si>
  <si>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</si>
  <si>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</si>
  <si>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</si>
  <si>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</si>
  <si>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</si>
  <si>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</si>
  <si>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</si>
  <si>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</si>
  <si>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</si>
  <si>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</si>
  <si>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</si>
  <si>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</si>
  <si>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</si>
  <si>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</si>
  <si>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</si>
  <si>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</si>
  <si>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</si>
  <si>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</si>
  <si>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</si>
  <si>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</si>
  <si>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</si>
  <si>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</si>
  <si>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</si>
  <si>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</si>
  <si>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</si>
  <si>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</si>
  <si>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</si>
  <si>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</si>
  <si>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</si>
  <si>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</si>
  <si>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</si>
  <si>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</si>
  <si>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</si>
  <si>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</si>
  <si>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</si>
  <si>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</si>
  <si>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</si>
  <si>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</si>
  <si>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</si>
  <si>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</si>
  <si>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</si>
  <si>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</si>
  <si>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</si>
  <si>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</si>
  <si>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</si>
  <si>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</si>
  <si>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</si>
  <si>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</si>
  <si>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</si>
  <si>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</si>
  <si>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</si>
  <si>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</si>
  <si>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</si>
  <si>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</si>
  <si>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</si>
  <si>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</si>
  <si>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</si>
  <si>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</si>
  <si>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</si>
  <si>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</si>
  <si>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</si>
  <si>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</si>
  <si>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</si>
  <si>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</si>
  <si>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</si>
  <si>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</si>
  <si>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</si>
  <si>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</si>
  <si>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</si>
  <si>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</si>
  <si>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</si>
  <si>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</si>
  <si>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</si>
  <si>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</si>
  <si>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</si>
  <si>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</si>
  <si>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</si>
  <si>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</si>
  <si>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</si>
  <si>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</si>
  <si>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</si>
  <si>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</si>
  <si>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</si>
  <si>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</si>
  <si>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</si>
  <si>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</si>
  <si>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</si>
  <si>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</si>
  <si>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</si>
  <si>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</si>
  <si>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</si>
  <si>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</si>
  <si>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</si>
  <si>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</si>
  <si>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</si>
  <si>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</si>
  <si>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</si>
  <si>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</si>
  <si>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</si>
  <si>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</si>
  <si>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</si>
  <si>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</si>
  <si>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</si>
  <si>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</si>
  <si>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</si>
  <si>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</si>
  <si>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</si>
  <si>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</si>
  <si>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</si>
  <si>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</si>
  <si>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</si>
  <si>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</si>
  <si>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</si>
  <si>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</si>
  <si>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</si>
  <si>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</si>
  <si>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</si>
  <si>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</si>
  <si>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</si>
  <si>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</si>
  <si>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</si>
  <si>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</si>
  <si>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"19"  лютого  2021 р.</t>
  </si>
  <si>
    <r>
      <t>"</t>
    </r>
    <r>
      <rPr>
        <u val="single"/>
        <sz val="20"/>
        <rFont val="Arial Cyr"/>
        <family val="0"/>
      </rPr>
      <t xml:space="preserve">    18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</si>
</sst>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7.emf" /><Relationship Id="rId6" Type="http://schemas.openxmlformats.org/officeDocument/2006/relationships/image" Target="../media/image23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19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29.666666666666668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v>92.24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267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101</v>
      </c>
      <c r="M21" s="67" t="s">
        <v>292</v>
      </c>
      <c r="N21" s="76"/>
      <c r="O21" s="68" t="s">
        <v>71</v>
      </c>
      <c r="P21" s="67" t="s">
        <v>319</v>
      </c>
      <c r="Q21" s="68" t="s">
        <v>314</v>
      </c>
      <c r="R21" s="67" t="s">
        <v>85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363</v>
      </c>
      <c r="Y21" s="76"/>
      <c r="Z21" s="68" t="s">
        <v>91</v>
      </c>
      <c r="AA21" s="67" t="s">
        <v>239</v>
      </c>
      <c r="AB21" s="67" t="s">
        <v>215</v>
      </c>
      <c r="AC21" s="67" t="s">
        <v>106</v>
      </c>
      <c r="AD21" s="67" t="s">
        <v>11</v>
      </c>
      <c r="AE21" s="67" t="s">
        <v>109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32</v>
      </c>
      <c r="H23" s="20">
        <f>G23</f>
        <v>32</v>
      </c>
      <c r="I23" s="20">
        <f>G23</f>
        <v>32</v>
      </c>
      <c r="J23" s="20">
        <f>G23</f>
        <v>32</v>
      </c>
      <c r="K23" s="20">
        <f>G23</f>
        <v>32</v>
      </c>
      <c r="L23" s="20">
        <f>G23</f>
        <v>32</v>
      </c>
      <c r="M23" s="20">
        <f>G23</f>
        <v>32</v>
      </c>
      <c r="N23" s="70">
        <f>G23</f>
        <v>32</v>
      </c>
      <c r="O23" s="21">
        <v>32</v>
      </c>
      <c r="P23" s="20">
        <f aca="true" t="shared" si="0" ref="P23:V23">O23</f>
        <v>32</v>
      </c>
      <c r="Q23" s="21">
        <f t="shared" si="0"/>
        <v>32</v>
      </c>
      <c r="R23" s="20">
        <f t="shared" si="0"/>
        <v>32</v>
      </c>
      <c r="S23" s="20">
        <f t="shared" si="0"/>
        <v>32</v>
      </c>
      <c r="T23" s="20">
        <f t="shared" si="0"/>
        <v>32</v>
      </c>
      <c r="U23" s="20">
        <f t="shared" si="0"/>
        <v>32</v>
      </c>
      <c r="V23" s="20">
        <f t="shared" si="0"/>
        <v>32</v>
      </c>
      <c r="W23" s="20">
        <v>29</v>
      </c>
      <c r="X23" s="20">
        <f>W23</f>
        <v>29</v>
      </c>
      <c r="Y23" s="70">
        <f>X23</f>
        <v>29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70">
        <f t="shared" si="1"/>
        <v>25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v>150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>
        <v>30</v>
      </c>
      <c r="R24" s="40">
        <f>IF(обед4="хліб житній",DU2,(IF(обед4="хліб пшеничний",DT2,(VLOOKUP(обед4,таб,67,FALSE)))))</f>
        <v>150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0.05393258426966292</v>
      </c>
      <c r="AJ33" s="168"/>
      <c r="AK33" s="163">
        <f>SUM(G34:AG34)</f>
        <v>1.6</v>
      </c>
      <c r="AL33" s="164"/>
      <c r="AM33" s="156">
        <f>IF(AK33=0,0,AV117)</f>
        <v>98.2</v>
      </c>
      <c r="AN33" s="158">
        <f>AK33*AM33</f>
        <v>157.12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  <v>1.6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0.17022471910112358</v>
      </c>
      <c r="AJ37" s="168"/>
      <c r="AK37" s="163">
        <f>SUM(G38:AG38)</f>
        <v>5.05</v>
      </c>
      <c r="AL37" s="164"/>
      <c r="AM37" s="156">
        <f>IF(AK37=0,0,AX117)</f>
        <v>57.16</v>
      </c>
      <c r="AN37" s="158">
        <f>AK37*AM37</f>
        <v>288.65799999999996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5.05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2">
        <f>VLOOKUP(завтрак8,таб,10,FALSE)</f>
        <v>0</v>
      </c>
      <c r="O41" s="30">
        <f>VLOOKUP(обед1,таб,10,FALSE)</f>
        <v>8</v>
      </c>
      <c r="P41" s="28">
        <v>4</v>
      </c>
      <c r="Q41" s="29">
        <f>VLOOKUP(обед3,таб,10,FALSE)</f>
        <v>0</v>
      </c>
      <c r="R41" s="28">
        <v>2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0.05251685393258426</v>
      </c>
      <c r="AJ41" s="168"/>
      <c r="AK41" s="163">
        <f>SUM(G42:AG42)</f>
        <v>1.5579999999999998</v>
      </c>
      <c r="AL41" s="164"/>
      <c r="AM41" s="156">
        <f>IF(AK41=0,0,AZ117)</f>
        <v>165.332</v>
      </c>
      <c r="AN41" s="158">
        <f>AK41*AM41</f>
        <v>257.58725599999997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0.32</v>
      </c>
      <c r="H42" s="47">
        <f t="shared" si="26"/>
      </c>
      <c r="I42" s="46">
        <f t="shared" si="26"/>
        <v>0.64</v>
      </c>
      <c r="J42" s="47">
        <f t="shared" si="26"/>
      </c>
      <c r="K42" s="46">
        <f t="shared" si="26"/>
      </c>
      <c r="L42" s="46">
        <f t="shared" si="26"/>
      </c>
      <c r="M42" s="46"/>
      <c r="N42" s="73">
        <f t="shared" si="26"/>
      </c>
      <c r="O42" s="48">
        <f aca="true" t="shared" si="27" ref="O42:T42">IF(O41=0,"",обідл*O41/1000)</f>
        <v>0.256</v>
      </c>
      <c r="P42" s="46">
        <f t="shared" si="27"/>
        <v>0.128</v>
      </c>
      <c r="Q42" s="47">
        <f t="shared" si="27"/>
      </c>
      <c r="R42" s="46">
        <f t="shared" si="27"/>
        <v>0.064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0.01901123595505618</v>
      </c>
      <c r="AJ47" s="168"/>
      <c r="AK47" s="163">
        <f>SUM(G48:AG48)</f>
        <v>0.5640000000000001</v>
      </c>
      <c r="AL47" s="164"/>
      <c r="AM47" s="156">
        <f>IF(AK47=0,0,BC117)</f>
        <v>44</v>
      </c>
      <c r="AN47" s="158">
        <f>AK47*AM47</f>
        <v>24.816000000000003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3">
        <f t="shared" si="35"/>
      </c>
      <c r="O48" s="48">
        <f aca="true" t="shared" si="36" ref="O48:T48">IF(O47=0,"",обідл*O47/1000)</f>
        <v>0.256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0.125</v>
      </c>
      <c r="AA48" s="47">
        <f t="shared" si="37"/>
        <v>0.125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/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0.4659775280898877</v>
      </c>
      <c r="AJ49" s="168"/>
      <c r="AK49" s="163">
        <f>SUM(G50:AG50)</f>
        <v>13.824000000000002</v>
      </c>
      <c r="AL49" s="164"/>
      <c r="AM49" s="156">
        <f>IF(AK49=0,0,BD117)</f>
        <v>18.8</v>
      </c>
      <c r="AN49" s="158">
        <f>AK49*AM49</f>
        <v>259.8912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12.8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/>
      <c r="N50" s="73">
        <f t="shared" si="38"/>
      </c>
      <c r="O50" s="50">
        <f aca="true" t="shared" si="39" ref="O50:T50">IF(O49=0,"",обідл*O49/1000)</f>
      </c>
      <c r="P50" s="45">
        <f t="shared" si="39"/>
        <v>1.024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0.02443820224719101</v>
      </c>
      <c r="AJ55" s="168"/>
      <c r="AK55" s="163">
        <f>SUM(G56:AG56)</f>
        <v>0.725</v>
      </c>
      <c r="AL55" s="164"/>
      <c r="AM55" s="156">
        <f>IF(AK55=0,0,BG117)</f>
        <v>63.86</v>
      </c>
      <c r="AN55" s="158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0.1378314606741573</v>
      </c>
      <c r="AJ57" s="168"/>
      <c r="AK57" s="163">
        <f>SUM(G58:AG58)</f>
        <v>4.089</v>
      </c>
      <c r="AL57" s="164"/>
      <c r="AM57" s="156">
        <f>IF(AK57=0,0,BH117)</f>
        <v>53.6</v>
      </c>
      <c r="AN57" s="158">
        <f>AK57*AM57</f>
        <v>219.17040000000003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4.089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0.021573033707865168</v>
      </c>
      <c r="AJ59" s="168"/>
      <c r="AK59" s="163">
        <f>SUM(G60:AG60)</f>
        <v>0.64</v>
      </c>
      <c r="AL59" s="164"/>
      <c r="AM59" s="156">
        <f>IF(AK59=0,0,BI117)</f>
        <v>128</v>
      </c>
      <c r="AN59" s="158">
        <f>AK59*AM59</f>
        <v>81.92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0.64</v>
      </c>
      <c r="K60" s="46">
        <f t="shared" si="53"/>
      </c>
      <c r="L60" s="46">
        <f t="shared" si="53"/>
      </c>
      <c r="M60" s="46"/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0</v>
      </c>
      <c r="AJ61" s="168"/>
      <c r="AK61" s="169">
        <f>SUM(G62:AG62)</f>
        <v>0</v>
      </c>
      <c r="AL61" s="170"/>
      <c r="AM61" s="156">
        <f>IF(AK61=0,0,BJ117)</f>
        <v>0</v>
      </c>
      <c r="AN61" s="158">
        <f>AK61*AM61</f>
        <v>0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0.2033258426966292</v>
      </c>
      <c r="AJ63" s="168"/>
      <c r="AK63" s="163">
        <f>SUM(G64:AG64)</f>
        <v>6.032</v>
      </c>
      <c r="AL63" s="164"/>
      <c r="AM63" s="156">
        <f>IF(AK63=0,0,BK117)</f>
        <v>33.02</v>
      </c>
      <c r="AN63" s="158">
        <f>AK63*AM63</f>
        <v>199.17664000000002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0.008426966292134831</v>
      </c>
      <c r="AJ65" s="168"/>
      <c r="AK65" s="163">
        <f>SUM(G66:AG66)</f>
        <v>0.25</v>
      </c>
      <c r="AL65" s="164"/>
      <c r="AM65" s="156">
        <f>IF(AK65=0,0,BL117)</f>
        <v>11.4</v>
      </c>
      <c r="AN65" s="158">
        <f>AK65*AM65</f>
        <v>2.85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0.006741573033707865</v>
      </c>
      <c r="AJ67" s="168"/>
      <c r="AK67" s="163">
        <f>SUM(G68:AG68)</f>
        <v>0.2</v>
      </c>
      <c r="AL67" s="164"/>
      <c r="AM67" s="156">
        <f>IF(AK67=0,0,BM117)</f>
        <v>75</v>
      </c>
      <c r="AN67" s="158">
        <f>AK67*AM67</f>
        <v>15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0.03771910112359551</v>
      </c>
      <c r="AJ71" s="168"/>
      <c r="AK71" s="163">
        <f>SUM(G72:AG72)</f>
        <v>1.119</v>
      </c>
      <c r="AL71" s="164"/>
      <c r="AM71" s="156">
        <f>IF(AK71=0,0,BO117)</f>
        <v>16.1</v>
      </c>
      <c r="AN71" s="158">
        <f>AK71*AM71</f>
        <v>18.015900000000002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0.8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0.319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2">
        <f>VLOOKUP(завтрак8,таб,28,FALSE)</f>
        <v>0</v>
      </c>
      <c r="O83" s="36">
        <f>VLOOKUP(обед1,таб,28,FALSE)</f>
        <v>8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0.008629213483146067</v>
      </c>
      <c r="AJ83" s="168"/>
      <c r="AK83" s="163">
        <f>SUM(G84:AG84)</f>
        <v>0.256</v>
      </c>
      <c r="AL83" s="164"/>
      <c r="AM83" s="156">
        <f>IF(AK83=0,0,BR117)</f>
        <v>24.1</v>
      </c>
      <c r="AN83" s="158">
        <f>AK83*AM83</f>
        <v>6.169600000000001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3">
        <f t="shared" si="89"/>
      </c>
      <c r="O84" s="48">
        <f aca="true" t="shared" si="90" ref="O84:T84">IF(O83=0,"",обідл*O83/1000)</f>
        <v>0.256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/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21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0.0677191011235955</v>
      </c>
      <c r="AJ97" s="168"/>
      <c r="AK97" s="163">
        <f>SUM(G98:AG98)</f>
        <v>2.009</v>
      </c>
      <c r="AL97" s="164"/>
      <c r="AM97" s="156">
        <f>IF(AK97=0,0,BW117)</f>
        <v>21</v>
      </c>
      <c r="AN97" s="158">
        <f>AK97*AM97</f>
        <v>42.189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0.48</v>
      </c>
      <c r="M98" s="46"/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0.609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0.010112359550561797</v>
      </c>
      <c r="AJ107" s="168"/>
      <c r="AK107" s="163">
        <f>SUM(G108:AG108)</f>
        <v>0.3</v>
      </c>
      <c r="AL107" s="164"/>
      <c r="AM107" s="156">
        <f>IF(AK107=0,0,CB117)</f>
        <v>62</v>
      </c>
      <c r="AN107" s="158">
        <f>AK107*AM107</f>
        <v>18.599999999999998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0.2157303370786517</v>
      </c>
      <c r="AJ111" s="168"/>
      <c r="AK111" s="163">
        <f>SUM(G112:AG112)</f>
        <v>6.4</v>
      </c>
      <c r="AL111" s="164"/>
      <c r="AM111" s="156">
        <f>IF(AK111=0,0,CD117)</f>
        <v>21.7</v>
      </c>
      <c r="AN111" s="158">
        <f>AK111*AM111</f>
        <v>138.88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6.4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0.25280898876404495</v>
      </c>
      <c r="AJ115" s="168"/>
      <c r="AK115" s="163">
        <f>SUM(G116:AG116)</f>
        <v>7.5</v>
      </c>
      <c r="AL115" s="164"/>
      <c r="AM115" s="156">
        <f>IF(AK115=0,0,CF117)</f>
        <v>16.8</v>
      </c>
      <c r="AN115" s="158">
        <f>AK115*AM115</f>
        <v>126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7.5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150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0.16179775280898875</v>
      </c>
      <c r="AJ119" s="168"/>
      <c r="AK119" s="163">
        <f>SUM(G120:AG120)</f>
        <v>4.8</v>
      </c>
      <c r="AL119" s="164"/>
      <c r="AM119" s="156">
        <v>34.8</v>
      </c>
      <c r="AN119" s="158">
        <f>AK119*AM119</f>
        <v>167.04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4.8</v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2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0.0010786516853932583</v>
      </c>
      <c r="AJ123" s="168"/>
      <c r="AK123" s="163">
        <f>SUM(G124:AG124)</f>
        <v>0.032</v>
      </c>
      <c r="AL123" s="164"/>
      <c r="AM123" s="156">
        <v>58</v>
      </c>
      <c r="AN123" s="158">
        <f>AK123*AM123</f>
        <v>1.856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3">
        <f t="shared" si="146"/>
      </c>
      <c r="O124" s="48">
        <f aca="true" t="shared" si="147" ref="O124:V124">IF(O123=0,"",обідл*O123/1000)</f>
        <v>0.032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0.5528089887640449</v>
      </c>
      <c r="AJ125" s="168"/>
      <c r="AK125" s="163">
        <f>SUM(G126:AG126)</f>
        <v>16.400000000000002</v>
      </c>
      <c r="AL125" s="164"/>
      <c r="AM125" s="156">
        <f>IF(AK125=0,0,CG117)</f>
        <v>13.1</v>
      </c>
      <c r="AN125" s="158">
        <f>AK125*AM125</f>
        <v>214.84000000000003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3">
        <f t="shared" si="149"/>
      </c>
      <c r="O126" s="50">
        <f aca="true" t="shared" si="150" ref="O126:V126">IF(O125=0,"",обідл*O125/1000)</f>
        <v>5.12</v>
      </c>
      <c r="P126" s="45">
        <f t="shared" si="150"/>
        <v>7.68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3.6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0.08089887640449438</v>
      </c>
      <c r="AJ127" s="168"/>
      <c r="AK127" s="163">
        <f>SUM(G128:AG128)</f>
        <v>2.4</v>
      </c>
      <c r="AL127" s="164"/>
      <c r="AM127" s="156">
        <f>IF(AK127=0,0,CH117)</f>
        <v>4.25</v>
      </c>
      <c r="AN127" s="158">
        <f>AK127*AM127</f>
        <v>10.2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2.4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2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0.07068539325842696</v>
      </c>
      <c r="AJ129" s="168"/>
      <c r="AK129" s="163">
        <f>SUM(G130:AG130)</f>
        <v>2.097</v>
      </c>
      <c r="AL129" s="164"/>
      <c r="AM129" s="156">
        <f>IF(AK129=0,0,CI117)</f>
        <v>5.9</v>
      </c>
      <c r="AN129" s="158">
        <f>AK129*AM129</f>
        <v>12.372300000000001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3">
        <f t="shared" si="155"/>
      </c>
      <c r="O130" s="50">
        <f aca="true" t="shared" si="156" ref="O130:V130">IF(O129=0,"",обідл*O129/1000)</f>
        <v>0.32</v>
      </c>
      <c r="P130" s="45">
        <f t="shared" si="156"/>
      </c>
      <c r="Q130" s="49">
        <f t="shared" si="156"/>
      </c>
      <c r="R130" s="45">
        <f t="shared" si="156"/>
        <v>1.152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0.625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0.08898876404494382</v>
      </c>
      <c r="AJ131" s="168"/>
      <c r="AK131" s="163">
        <f>SUM(G132:AG132)</f>
        <v>2.64</v>
      </c>
      <c r="AL131" s="164"/>
      <c r="AM131" s="156">
        <f>IF(AK131=0,0,CJ117)</f>
        <v>7.8</v>
      </c>
      <c r="AN131" s="158">
        <f>AK131*AM131</f>
        <v>20.592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3">
        <f t="shared" si="158"/>
      </c>
      <c r="O132" s="48">
        <f aca="true" t="shared" si="159" ref="O132:V132">IF(O131=0,"",обідл*O131/1000)</f>
        <v>0.64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2">
        <f>VLOOKUP(завтрак8,таб,48,FALSE)</f>
        <v>0</v>
      </c>
      <c r="O135" s="36">
        <f>VLOOKUP(обед1,таб,48,FALSE)</f>
        <v>28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0.11447191011235955</v>
      </c>
      <c r="AJ135" s="168"/>
      <c r="AK135" s="163">
        <f>SUM(G136:AG136)</f>
        <v>3.396</v>
      </c>
      <c r="AL135" s="164"/>
      <c r="AM135" s="156">
        <f>IF(AK135=0,0,CL117)</f>
        <v>26.5</v>
      </c>
      <c r="AN135" s="158">
        <f>AK135*AM135</f>
        <v>89.994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3">
        <f t="shared" si="164"/>
      </c>
      <c r="O136" s="48">
        <f aca="true" t="shared" si="165" ref="O136:V136">IF(O135=0,"",обідл*O135/1000)</f>
        <v>0.896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2.5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0.17258426966292134</v>
      </c>
      <c r="AJ137" s="168"/>
      <c r="AK137" s="163">
        <f>SUM(G138:AG138)</f>
        <v>5.12</v>
      </c>
      <c r="AL137" s="164"/>
      <c r="AM137" s="156">
        <f>IF(AK137=0,0,CO117)</f>
        <v>6.8</v>
      </c>
      <c r="AN137" s="158">
        <f>AK137*AM137</f>
        <v>34.816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5.12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0.0016853932584269663</v>
      </c>
      <c r="AJ141" s="168"/>
      <c r="AK141" s="163">
        <f>SUM(G142:AG142)</f>
        <v>0.05</v>
      </c>
      <c r="AL141" s="164"/>
      <c r="AM141" s="156">
        <f>IF(AK141=0,0,CM117)</f>
        <v>52.8</v>
      </c>
      <c r="AN141" s="158">
        <f>AK141*AM141</f>
        <v>2.64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0.05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13.350000000000001</v>
      </c>
      <c r="AL147" s="164"/>
      <c r="AM147" s="156">
        <f>IF(AK147=0,0,CQ117)</f>
        <v>13.8</v>
      </c>
      <c r="AN147" s="158">
        <f>AK147*AM147</f>
        <v>184.23000000000002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3.2</v>
      </c>
      <c r="L148" s="46">
        <f t="shared" si="182"/>
      </c>
      <c r="M148" s="46"/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/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/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/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0.0010786516853932583</v>
      </c>
      <c r="AJ161" s="168"/>
      <c r="AK161" s="163">
        <f>SUM(G162:AG162)</f>
        <v>0.032</v>
      </c>
      <c r="AL161" s="164"/>
      <c r="AM161" s="156">
        <f>IF(AK161=0,0,CX117)</f>
        <v>452</v>
      </c>
      <c r="AN161" s="158">
        <f>AK161*AM161</f>
        <v>14.464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0.032</v>
      </c>
      <c r="M162" s="46"/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0.2966666666666667</v>
      </c>
      <c r="AL163" s="164"/>
      <c r="AM163" s="156">
        <f>IF(AK163=0,0,CY117)</f>
        <v>10.24</v>
      </c>
      <c r="AN163" s="158">
        <f>AK163*AM163</f>
        <v>3.037866666666667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0.0008426966292134832</v>
      </c>
      <c r="AJ171" s="168"/>
      <c r="AK171" s="163">
        <f>SUM(G172:AG172)</f>
        <v>0.025</v>
      </c>
      <c r="AL171" s="164"/>
      <c r="AM171" s="156">
        <f>IF(AK171=0,0,DC117)</f>
        <v>86.67</v>
      </c>
      <c r="AN171" s="158">
        <f>AK171*AM171</f>
        <v>2.16675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0.025</v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/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0.007550561797752809</v>
      </c>
      <c r="AJ173" s="168"/>
      <c r="AK173" s="163">
        <f>SUM(G174:AG174)</f>
        <v>0.224</v>
      </c>
      <c r="AL173" s="164"/>
      <c r="AM173" s="156">
        <f>IF(AK173=0,0,DH117)</f>
        <v>46</v>
      </c>
      <c r="AN173" s="158">
        <f>AK173*AM173</f>
        <v>10.304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0.224</v>
      </c>
      <c r="M174" s="46"/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0.058</v>
      </c>
      <c r="AL175" s="164"/>
      <c r="AM175" s="156">
        <f>IF(AK175=0,0,DI117)</f>
        <v>39</v>
      </c>
      <c r="AN175" s="158">
        <f>AK175*AM175</f>
        <v>2.262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0.058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30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0.03235955056179775</v>
      </c>
      <c r="AJ177" s="168"/>
      <c r="AK177" s="163">
        <f>SUM(G178:AG178)</f>
        <v>0.96</v>
      </c>
      <c r="AL177" s="164"/>
      <c r="AM177" s="156">
        <v>98</v>
      </c>
      <c r="AN177" s="158">
        <f>AK177*AM177</f>
        <v>94.08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0.96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2767.2374126666664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2021-02-18T06:30:03Z</cp:lastPrinted>
  <dcterms:created xsi:type="dcterms:W3CDTF">1996-10-08T23:32:33Z</dcterms:created>
  <dcterms:modified xsi:type="dcterms:W3CDTF">2021-02-22T06:10:43Z</dcterms:modified>
  <cp:category/>
  <cp:version/>
  <cp:contentType/>
  <cp:contentStatus/>
</cp:coreProperties>
</file>